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vda-my.sharepoint.com/personal/berkeley_wvfp_org/Documents/Easements/Applicants/Applicant Package/"/>
    </mc:Choice>
  </mc:AlternateContent>
  <xr:revisionPtr revIDLastSave="0" documentId="8_{C13B72B8-8B11-4276-998B-5AEA18219401}" xr6:coauthVersionLast="47" xr6:coauthVersionMax="47" xr10:uidLastSave="{00000000-0000-0000-0000-000000000000}"/>
  <workbookProtection workbookAlgorithmName="SHA-512" workbookHashValue="aYeUkMnXAf2waa4tJFbg4zkgiYyZWIx5QFvJ0ja8RR0xtF4/uhIF0kaXgUL2TFZhZ6pNVjNHePRvPtykVOqPFQ==" workbookSaltValue="kzAYicxo/Rd5Xz497jMHFA==" workbookSpinCount="100000" lockStructure="1"/>
  <bookViews>
    <workbookView xWindow="-51720" yWindow="-2340" windowWidth="51840" windowHeight="21240" activeTab="1" xr2:uid="{00000000-000D-0000-FFFF-FFFF00000000}"/>
  </bookViews>
  <sheets>
    <sheet name="Summary" sheetId="1" r:id="rId1"/>
    <sheet name="Development" sheetId="2" r:id="rId2"/>
    <sheet name="Acreage &amp; Farmland" sheetId="9" r:id="rId3"/>
    <sheet name="Proximity &amp; Value" sheetId="4" r:id="rId4"/>
    <sheet name="Other Values" sheetId="5" r:id="rId5"/>
    <sheet name="Secured Debt" sheetId="7" r:id="rId6"/>
  </sheets>
  <definedNames>
    <definedName name="Acerage_Farmland" localSheetId="2">'Acreage &amp; Farmland'!$M$41</definedName>
    <definedName name="Acerage_Farmland">#REF!</definedName>
    <definedName name="Development">Development!$M$28</definedName>
    <definedName name="Evaluator">Summary!$E$6</definedName>
    <definedName name="Other_Values">'Other Values'!#REF!</definedName>
    <definedName name="Other_Values_II">#REF!</definedName>
    <definedName name="_xlnm.Print_Area" localSheetId="2">'Acreage &amp; Farmland'!$A$2:$N$42</definedName>
    <definedName name="_xlnm.Print_Area" localSheetId="1">Development!$B$2:$M$29</definedName>
    <definedName name="_xlnm.Print_Area" localSheetId="4">'Other Values'!$A$2:$M$34</definedName>
    <definedName name="_xlnm.Print_Area" localSheetId="3">'Proximity &amp; Value'!$A$2:$M$32</definedName>
    <definedName name="_xlnm.Print_Area" localSheetId="5">'Secured Debt'!$B$2:$M$17</definedName>
    <definedName name="_xlnm.Print_Area" localSheetId="0">Summary!$A$1:$J$40</definedName>
    <definedName name="Property">Summary!$E$4</definedName>
    <definedName name="Proximity_Value">'Proximity &amp; Value'!$M$25</definedName>
    <definedName name="Pther_Values">'Other Values'!#REF!</definedName>
    <definedName name="Secured_Debt">'Secured Debt'!$M$15</definedName>
    <definedName name="Secured_Debth">'Secured Debt'!$M$15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2" l="1"/>
  <c r="M9" i="9"/>
  <c r="M17" i="9" s="1"/>
  <c r="M8" i="9"/>
  <c r="M32" i="5"/>
  <c r="M26" i="5"/>
  <c r="H13" i="9"/>
  <c r="H15" i="9" s="1"/>
  <c r="M36" i="9" s="1"/>
  <c r="E6" i="9"/>
  <c r="E4" i="9"/>
  <c r="M10" i="4"/>
  <c r="M15" i="7"/>
  <c r="M11" i="5"/>
  <c r="N33" i="9" l="1"/>
  <c r="N31" i="9"/>
  <c r="M28" i="9" s="1"/>
  <c r="M21" i="9"/>
  <c r="E6" i="2"/>
  <c r="M27" i="9" l="1"/>
  <c r="M26" i="9" s="1"/>
  <c r="M41" i="9" s="1"/>
  <c r="E4" i="4"/>
  <c r="J16" i="1"/>
  <c r="J15" i="1" l="1"/>
  <c r="M28" i="2"/>
  <c r="J12" i="1" s="1"/>
  <c r="J13" i="1" l="1"/>
  <c r="M17" i="4"/>
  <c r="M25" i="4" s="1"/>
  <c r="J14" i="1" l="1"/>
  <c r="E4" i="2"/>
  <c r="H18" i="1" l="1"/>
  <c r="E6" i="4"/>
  <c r="E6" i="5"/>
  <c r="E6" i="7"/>
  <c r="E4" i="5"/>
  <c r="E4" i="7"/>
  <c r="J18" i="1" l="1"/>
  <c r="J19" i="1" s="1"/>
</calcChain>
</file>

<file path=xl/sharedStrings.xml><?xml version="1.0" encoding="utf-8"?>
<sst xmlns="http://schemas.openxmlformats.org/spreadsheetml/2006/main" count="158" uniqueCount="107">
  <si>
    <t>Farmland Protection Ranking Criteria</t>
  </si>
  <si>
    <t>Property:</t>
  </si>
  <si>
    <t>Scoring</t>
  </si>
  <si>
    <t>SUMMARY</t>
  </si>
  <si>
    <t>Acreage &amp; Farmland</t>
  </si>
  <si>
    <t>Proximity &amp; Value</t>
  </si>
  <si>
    <t>Other Values</t>
  </si>
  <si>
    <t>Secured Debt</t>
  </si>
  <si>
    <t>TOTAL</t>
  </si>
  <si>
    <t>Imminence of Residential, Commercial or Industrial Development</t>
  </si>
  <si>
    <t>a</t>
  </si>
  <si>
    <t>b</t>
  </si>
  <si>
    <t>c</t>
  </si>
  <si>
    <t>d</t>
  </si>
  <si>
    <t>Intensive development (10 lots or more) in the adjacent properties</t>
  </si>
  <si>
    <t>Extensive scattered development (20 lots or more) within 2,500 feet</t>
  </si>
  <si>
    <t>Public water and/or sewer available at the property</t>
  </si>
  <si>
    <t>Public water and/or sewer within 2,500 feet of the property</t>
  </si>
  <si>
    <t>Public water and/or sewer within 5,000 feet of the property</t>
  </si>
  <si>
    <t>Federal or state road</t>
  </si>
  <si>
    <t>e</t>
  </si>
  <si>
    <t>f</t>
  </si>
  <si>
    <t>Presence of Prime or Unique Farmland; Farmland of</t>
  </si>
  <si>
    <t xml:space="preserve">State-Wide Importance; or Locally-Significant Farmland; </t>
  </si>
  <si>
    <t>Productive Capacity</t>
  </si>
  <si>
    <t>Property is on the National Register of Historic Places</t>
  </si>
  <si>
    <t>Property is adjacent to such an area</t>
  </si>
  <si>
    <t>The structure is on the National Register of Historic Places</t>
  </si>
  <si>
    <t xml:space="preserve">Includes frontage on a major stream </t>
  </si>
  <si>
    <t>group subtotal</t>
  </si>
  <si>
    <t xml:space="preserve">Fronts on a minor stream </t>
  </si>
  <si>
    <t>Contains wetlands</t>
  </si>
  <si>
    <t>Existence and Amount of Secured Debt on the Property</t>
  </si>
  <si>
    <t>Max Possible</t>
  </si>
  <si>
    <t xml:space="preserve">Development </t>
  </si>
  <si>
    <t>Offering Price:</t>
  </si>
  <si>
    <t>As Percent</t>
  </si>
  <si>
    <t>Address:</t>
  </si>
  <si>
    <t>Reviewed by:</t>
  </si>
  <si>
    <t>Staff/Board Signatures</t>
  </si>
  <si>
    <t>Review Date:</t>
  </si>
  <si>
    <t>Property is within a National Register Historic District</t>
  </si>
  <si>
    <t>Entire fee simple property to be placed in easement (50 points max)</t>
  </si>
  <si>
    <t>Focus on Working Farms (150 points max)</t>
  </si>
  <si>
    <t>Offers less than $6,500 per acre (200 points max) *</t>
  </si>
  <si>
    <t>*</t>
  </si>
  <si>
    <t>The amount $6,500 is the current cap and the Farmland Protection Board will not</t>
  </si>
  <si>
    <t>Property is identified by the SHPO* as a cultural resource</t>
  </si>
  <si>
    <t>SHPO - WV State Historic Preservation Office</t>
  </si>
  <si>
    <t>h</t>
  </si>
  <si>
    <t>OR</t>
  </si>
  <si>
    <t xml:space="preserve">Property has no secured debt </t>
  </si>
  <si>
    <t>Property is Contiguous or Proximate to Working Farms</t>
  </si>
  <si>
    <t xml:space="preserve">Example: </t>
  </si>
  <si>
    <t xml:space="preserve"> $6500/ac = 0 points</t>
  </si>
  <si>
    <t>$3250/ac = 100 points</t>
  </si>
  <si>
    <t>$0/ac = 200 points</t>
  </si>
  <si>
    <t>Historical, Natural, and Source Water Protection Importance</t>
  </si>
  <si>
    <t>Total Acres:</t>
  </si>
  <si>
    <t>Offered Acres:</t>
  </si>
  <si>
    <t>Prime Soils (ac)</t>
  </si>
  <si>
    <t>Statewide (ac)</t>
  </si>
  <si>
    <t>Local (ac)</t>
  </si>
  <si>
    <t xml:space="preserve">pay more for an easement (per acre) than this amount. </t>
  </si>
  <si>
    <t>Acres for Easement:</t>
  </si>
  <si>
    <t>Acres in farm:</t>
  </si>
  <si>
    <t>Total Production Value:</t>
  </si>
  <si>
    <t>Scored Value:</t>
  </si>
  <si>
    <t>Assessor Valuation Working Area</t>
  </si>
  <si>
    <t>From Item 1b on form.</t>
  </si>
  <si>
    <t>From Item 22 on form.</t>
  </si>
  <si>
    <t>(300 points total this page)</t>
  </si>
  <si>
    <t>Has ground water recharge potential (entire property or 40+ acres on karst)</t>
  </si>
  <si>
    <t>No road frontage</t>
  </si>
  <si>
    <t>Contains a spring or pond</t>
  </si>
  <si>
    <t>Property is associated with history (cumulative to maximum 20 points)</t>
  </si>
  <si>
    <t>(20 points maximum this section)</t>
  </si>
  <si>
    <t>Farmland categorized as one of the following (100 points max):</t>
  </si>
  <si>
    <t>Availability of public water and sewer characteristics (30 points max)</t>
  </si>
  <si>
    <t>Size of parcel(s) offered for easement (150 points max)</t>
  </si>
  <si>
    <t>(450 points total this page)</t>
  </si>
  <si>
    <t>Property contains important natural features (cumulative to maximum 160 points)</t>
  </si>
  <si>
    <t>(180 total points this page)</t>
  </si>
  <si>
    <t>Road frontage, 100 feet or more (10 points max)</t>
  </si>
  <si>
    <t>Area development (10 points max)</t>
  </si>
  <si>
    <t>(50 points total)</t>
  </si>
  <si>
    <t>County primary or secondary road</t>
  </si>
  <si>
    <t>Acres Offered:</t>
  </si>
  <si>
    <t>Conservation or Preservation Easement</t>
  </si>
  <si>
    <t xml:space="preserve">Total Acreage Offered for </t>
  </si>
  <si>
    <t>(20 points total this page)</t>
  </si>
  <si>
    <t>Contains mature hardwood forests (10 acres or more)</t>
  </si>
  <si>
    <t>Proximity of working farms and other open space (100 points max)</t>
  </si>
  <si>
    <t>Contiguous with properties under conservation easement</t>
  </si>
  <si>
    <t>Within 2,500 feet of properties under conservation easement</t>
  </si>
  <si>
    <t xml:space="preserve">Contiguous with properties that have a farm-use valuation </t>
  </si>
  <si>
    <t>Contiguous with federal, state, and municipal park land</t>
  </si>
  <si>
    <t>20 acres or less (0 points per acre)</t>
  </si>
  <si>
    <t>Unique Soils (ac)</t>
  </si>
  <si>
    <t>Within 2,500 feet of a school</t>
  </si>
  <si>
    <t>21 acres or more (1 point per acre)</t>
  </si>
  <si>
    <t>Combined and adds to at least 50%</t>
  </si>
  <si>
    <t>$1,001 and up Gross Revenue (1.5 points per $1,000)</t>
  </si>
  <si>
    <t>Under $1,000 or no Gross Revenue (0 points)</t>
  </si>
  <si>
    <t>Prime and/or unique soils (100 points)</t>
  </si>
  <si>
    <t>State-wide and/or locally important farmland (75 points)</t>
  </si>
  <si>
    <t>A mortgage or lien exists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</si>
</sst>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6"/>
      <name val="Times New Roman"/>
      <family val="1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6"/>
      <name val="Arial"/>
      <family val="2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sz val="12"/>
      <name val="Aptos"/>
      <family val="2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5">
    <xf numFmtId="0" fontId="0" fillId="0" borderId="0"/>
    <xf numFmtId="9" fontId="1" fillId="0" borderId="0" applyFill="0" applyBorder="0" applyAlignment="0" applyProtection="0"/>
    <xf numFmtId="0" fontId="15" fillId="2" borderId="0" applyNumberFormat="0" applyBorder="0" applyAlignment="0" applyProtection="0"/>
    <xf numFmtId="0" fontId="16" fillId="3" borderId="4" applyNumberFormat="0" applyAlignment="0" applyProtection="0"/>
    <xf numFmtId="44" fontId="17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5" fillId="0" borderId="0" xfId="0" applyFont="1"/>
    <xf numFmtId="0" fontId="0" fillId="0" borderId="1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9" fontId="1" fillId="0" borderId="0" xfId="1"/>
    <xf numFmtId="0" fontId="11" fillId="0" borderId="3" xfId="0" applyFont="1" applyBorder="1"/>
    <xf numFmtId="0" fontId="0" fillId="0" borderId="3" xfId="0" applyBorder="1"/>
    <xf numFmtId="0" fontId="12" fillId="0" borderId="3" xfId="0" applyFont="1" applyBorder="1"/>
    <xf numFmtId="0" fontId="1" fillId="0" borderId="0" xfId="0" applyFont="1"/>
    <xf numFmtId="0" fontId="16" fillId="3" borderId="4" xfId="3"/>
    <xf numFmtId="0" fontId="16" fillId="3" borderId="4" xfId="3" applyProtection="1"/>
    <xf numFmtId="0" fontId="16" fillId="3" borderId="6" xfId="3" applyBorder="1"/>
    <xf numFmtId="0" fontId="15" fillId="2" borderId="5" xfId="2" applyBorder="1" applyProtection="1">
      <protection locked="0"/>
    </xf>
    <xf numFmtId="0" fontId="15" fillId="2" borderId="2" xfId="2" applyBorder="1" applyProtection="1">
      <protection locked="0"/>
    </xf>
    <xf numFmtId="0" fontId="0" fillId="0" borderId="0" xfId="0" applyAlignment="1">
      <alignment horizontal="right"/>
    </xf>
    <xf numFmtId="0" fontId="15" fillId="4" borderId="2" xfId="2" applyFill="1" applyBorder="1" applyProtection="1"/>
    <xf numFmtId="0" fontId="18" fillId="0" borderId="0" xfId="0" applyFont="1"/>
    <xf numFmtId="0" fontId="0" fillId="0" borderId="10" xfId="0" applyBorder="1"/>
    <xf numFmtId="0" fontId="0" fillId="0" borderId="13" xfId="0" applyBorder="1"/>
    <xf numFmtId="0" fontId="15" fillId="0" borderId="0" xfId="2" applyFill="1" applyBorder="1" applyAlignment="1" applyProtection="1">
      <protection locked="0"/>
    </xf>
    <xf numFmtId="0" fontId="15" fillId="2" borderId="5" xfId="2" applyBorder="1" applyAlignment="1" applyProtection="1">
      <protection locked="0"/>
    </xf>
    <xf numFmtId="0" fontId="15" fillId="0" borderId="0" xfId="2" applyFill="1" applyBorder="1" applyProtection="1">
      <protection locked="0"/>
    </xf>
    <xf numFmtId="0" fontId="15" fillId="6" borderId="2" xfId="2" applyFill="1" applyBorder="1" applyProtection="1"/>
    <xf numFmtId="0" fontId="15" fillId="6" borderId="2" xfId="2" applyFill="1" applyBorder="1" applyProtection="1">
      <protection locked="0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/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9" fontId="1" fillId="0" borderId="0" xfId="1" applyFill="1" applyBorder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/>
    <xf numFmtId="9" fontId="1" fillId="7" borderId="9" xfId="1" applyFill="1" applyBorder="1" applyAlignment="1">
      <alignment vertical="center"/>
    </xf>
    <xf numFmtId="0" fontId="0" fillId="5" borderId="14" xfId="0" applyFill="1" applyBorder="1" applyAlignment="1" applyProtection="1">
      <alignment vertical="center"/>
      <protection locked="0"/>
    </xf>
    <xf numFmtId="0" fontId="0" fillId="5" borderId="15" xfId="0" applyFill="1" applyBorder="1" applyAlignment="1" applyProtection="1">
      <alignment vertical="center"/>
      <protection locked="0"/>
    </xf>
    <xf numFmtId="0" fontId="0" fillId="4" borderId="5" xfId="0" applyFill="1" applyBorder="1" applyAlignment="1">
      <alignment horizontal="center"/>
    </xf>
    <xf numFmtId="0" fontId="16" fillId="3" borderId="16" xfId="3" applyBorder="1"/>
    <xf numFmtId="0" fontId="15" fillId="8" borderId="5" xfId="2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5" fillId="2" borderId="7" xfId="2" applyBorder="1" applyAlignment="1" applyProtection="1">
      <alignment horizontal="left"/>
      <protection locked="0"/>
    </xf>
    <xf numFmtId="0" fontId="15" fillId="2" borderId="8" xfId="2" applyBorder="1" applyAlignment="1" applyProtection="1">
      <alignment horizontal="left"/>
      <protection locked="0"/>
    </xf>
    <xf numFmtId="0" fontId="15" fillId="2" borderId="9" xfId="2" applyBorder="1" applyAlignment="1" applyProtection="1">
      <alignment horizontal="left"/>
      <protection locked="0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15" fillId="2" borderId="7" xfId="2" applyBorder="1" applyAlignment="1" applyProtection="1">
      <alignment horizontal="center"/>
      <protection locked="0"/>
    </xf>
    <xf numFmtId="0" fontId="15" fillId="2" borderId="8" xfId="2" applyBorder="1" applyAlignment="1" applyProtection="1">
      <alignment horizontal="center"/>
      <protection locked="0"/>
    </xf>
    <xf numFmtId="0" fontId="15" fillId="2" borderId="9" xfId="2" applyBorder="1" applyAlignment="1" applyProtection="1">
      <alignment horizontal="center"/>
      <protection locked="0"/>
    </xf>
    <xf numFmtId="164" fontId="0" fillId="5" borderId="5" xfId="4" applyNumberFormat="1" applyFont="1" applyFill="1" applyBorder="1" applyAlignment="1" applyProtection="1">
      <alignment horizontal="center"/>
      <protection locked="0"/>
    </xf>
    <xf numFmtId="0" fontId="0" fillId="4" borderId="5" xfId="4" applyNumberFormat="1" applyFont="1" applyFill="1" applyBorder="1" applyAlignment="1" applyProtection="1">
      <alignment horizontal="center"/>
    </xf>
    <xf numFmtId="164" fontId="0" fillId="4" borderId="5" xfId="4" applyNumberFormat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/>
    </xf>
    <xf numFmtId="0" fontId="0" fillId="5" borderId="5" xfId="0" applyFill="1" applyBorder="1" applyAlignment="1" applyProtection="1">
      <alignment horizontal="center"/>
      <protection locked="0"/>
    </xf>
    <xf numFmtId="0" fontId="0" fillId="4" borderId="5" xfId="0" applyFill="1" applyBorder="1" applyAlignment="1">
      <alignment horizontal="center"/>
    </xf>
    <xf numFmtId="0" fontId="19" fillId="0" borderId="0" xfId="0" applyFont="1" applyAlignment="1">
      <alignment horizontal="center" vertical="center"/>
    </xf>
  </cellXfs>
  <cellStyles count="5">
    <cellStyle name="Calculation" xfId="3" builtinId="22"/>
    <cellStyle name="Currency" xfId="4" builtinId="4"/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EB9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9"/>
  <sheetViews>
    <sheetView zoomScaleNormal="100" workbookViewId="0">
      <selection activeCell="E8" sqref="E8:G8"/>
    </sheetView>
  </sheetViews>
  <sheetFormatPr defaultRowHeight="12.75" x14ac:dyDescent="0.2"/>
  <cols>
    <col min="1" max="1" width="1.7109375" customWidth="1"/>
    <col min="2" max="2" width="3.5703125" customWidth="1"/>
    <col min="3" max="3" width="4" customWidth="1"/>
    <col min="4" max="4" width="3.85546875" customWidth="1"/>
    <col min="5" max="5" width="6.28515625" customWidth="1"/>
    <col min="10" max="10" width="22.85546875" customWidth="1"/>
    <col min="11" max="11" width="4.28515625" customWidth="1"/>
    <col min="12" max="12" width="2.140625" customWidth="1"/>
    <col min="13" max="13" width="15.85546875" customWidth="1"/>
  </cols>
  <sheetData>
    <row r="1" spans="2:15" s="1" customFormat="1" ht="15" x14ac:dyDescent="0.2"/>
    <row r="2" spans="2:15" ht="20.25" x14ac:dyDescent="0.3">
      <c r="B2" s="2" t="s">
        <v>0</v>
      </c>
    </row>
    <row r="4" spans="2:15" ht="19.5" customHeight="1" x14ac:dyDescent="0.25">
      <c r="B4" s="64" t="s">
        <v>1</v>
      </c>
      <c r="C4" s="64"/>
      <c r="D4" s="65"/>
      <c r="E4" s="61"/>
      <c r="F4" s="62"/>
      <c r="G4" s="62"/>
      <c r="H4" s="62"/>
      <c r="I4" s="62"/>
      <c r="J4" s="63"/>
    </row>
    <row r="5" spans="2:15" ht="20.25" x14ac:dyDescent="0.3">
      <c r="C5" s="3"/>
      <c r="E5" s="5"/>
      <c r="F5" s="5"/>
      <c r="G5" s="5"/>
      <c r="H5" s="5"/>
      <c r="I5" s="5"/>
      <c r="J5" s="5"/>
      <c r="M5" s="4"/>
    </row>
    <row r="6" spans="2:15" ht="20.25" customHeight="1" x14ac:dyDescent="0.3">
      <c r="B6" s="64" t="s">
        <v>37</v>
      </c>
      <c r="C6" s="64"/>
      <c r="D6" s="65"/>
      <c r="E6" s="61"/>
      <c r="F6" s="62"/>
      <c r="G6" s="62"/>
      <c r="H6" s="62"/>
      <c r="I6" s="62"/>
      <c r="J6" s="63"/>
      <c r="M6" s="4"/>
    </row>
    <row r="7" spans="2:15" ht="20.25" x14ac:dyDescent="0.3">
      <c r="C7" s="3"/>
      <c r="M7" s="4"/>
    </row>
    <row r="8" spans="2:15" ht="20.25" customHeight="1" x14ac:dyDescent="0.25">
      <c r="B8" s="64" t="s">
        <v>58</v>
      </c>
      <c r="C8" s="64"/>
      <c r="D8" s="65"/>
      <c r="E8" s="67"/>
      <c r="F8" s="68"/>
      <c r="G8" s="69"/>
      <c r="H8" s="64" t="s">
        <v>87</v>
      </c>
      <c r="I8" s="64"/>
      <c r="J8" s="34"/>
      <c r="K8" s="33"/>
      <c r="L8" s="33"/>
      <c r="M8" s="33"/>
      <c r="N8" s="33"/>
      <c r="O8" s="33"/>
    </row>
    <row r="9" spans="2:15" ht="20.25" x14ac:dyDescent="0.3">
      <c r="B9" s="9"/>
      <c r="C9" s="3"/>
    </row>
    <row r="10" spans="2:15" ht="20.25" x14ac:dyDescent="0.3">
      <c r="B10" s="7"/>
      <c r="C10" s="8" t="s">
        <v>3</v>
      </c>
      <c r="H10" s="16" t="s">
        <v>33</v>
      </c>
      <c r="J10" s="15" t="s">
        <v>2</v>
      </c>
    </row>
    <row r="12" spans="2:15" ht="20.25" x14ac:dyDescent="0.3">
      <c r="B12" s="9">
        <v>1</v>
      </c>
      <c r="C12" s="10" t="s">
        <v>34</v>
      </c>
      <c r="H12">
        <v>50</v>
      </c>
      <c r="J12" s="24">
        <f>Development</f>
        <v>0</v>
      </c>
    </row>
    <row r="13" spans="2:15" ht="20.25" x14ac:dyDescent="0.3">
      <c r="B13" s="9">
        <v>2</v>
      </c>
      <c r="C13" s="10" t="s">
        <v>4</v>
      </c>
      <c r="H13">
        <v>450</v>
      </c>
      <c r="J13" s="24" t="e">
        <f>Acerage_Farmland</f>
        <v>#REF!</v>
      </c>
    </row>
    <row r="14" spans="2:15" ht="20.25" x14ac:dyDescent="0.3">
      <c r="B14" s="9">
        <v>3</v>
      </c>
      <c r="C14" s="10" t="s">
        <v>5</v>
      </c>
      <c r="E14" s="11"/>
      <c r="H14">
        <v>300</v>
      </c>
      <c r="J14" s="24" t="e">
        <f>Proximity_Value</f>
        <v>#REF!</v>
      </c>
    </row>
    <row r="15" spans="2:15" ht="20.25" x14ac:dyDescent="0.3">
      <c r="B15" s="9">
        <v>4</v>
      </c>
      <c r="C15" s="10" t="s">
        <v>6</v>
      </c>
      <c r="E15" s="11"/>
      <c r="H15">
        <v>180</v>
      </c>
      <c r="J15" s="24">
        <f>'Other Values'!M32</f>
        <v>0</v>
      </c>
    </row>
    <row r="16" spans="2:15" ht="20.25" x14ac:dyDescent="0.3">
      <c r="B16" s="9">
        <v>5</v>
      </c>
      <c r="C16" s="10" t="s">
        <v>7</v>
      </c>
      <c r="D16" s="8"/>
      <c r="E16" s="8"/>
      <c r="F16" s="8"/>
      <c r="H16">
        <v>20</v>
      </c>
      <c r="J16" s="24">
        <f>Secured_Debt</f>
        <v>0</v>
      </c>
    </row>
    <row r="17" spans="2:10" ht="18.75" x14ac:dyDescent="0.3">
      <c r="C17" s="8"/>
      <c r="D17" s="8"/>
      <c r="E17" s="8"/>
      <c r="F17" s="8"/>
    </row>
    <row r="18" spans="2:10" ht="18.75" x14ac:dyDescent="0.3">
      <c r="D18" s="8"/>
      <c r="H18">
        <f>SUM(H12:H16)</f>
        <v>1000</v>
      </c>
      <c r="I18" s="13" t="s">
        <v>8</v>
      </c>
      <c r="J18" s="24" t="e">
        <f>SUM(J12:J16)</f>
        <v>#REF!</v>
      </c>
    </row>
    <row r="19" spans="2:10" ht="14.25" x14ac:dyDescent="0.2">
      <c r="D19" s="12"/>
      <c r="I19" s="13" t="s">
        <v>36</v>
      </c>
      <c r="J19" s="18" t="e">
        <f>(J18/H18)</f>
        <v>#REF!</v>
      </c>
    </row>
    <row r="20" spans="2:10" ht="20.25" x14ac:dyDescent="0.3">
      <c r="B20" s="9"/>
      <c r="C20" s="3"/>
      <c r="G20" s="6"/>
      <c r="H20" s="6"/>
      <c r="I20" s="6"/>
      <c r="J20" s="6"/>
    </row>
    <row r="21" spans="2:10" ht="15.75" x14ac:dyDescent="0.25">
      <c r="E21" s="11"/>
    </row>
    <row r="22" spans="2:10" ht="15.75" x14ac:dyDescent="0.25">
      <c r="C22" s="3" t="s">
        <v>38</v>
      </c>
      <c r="E22" s="11"/>
    </row>
    <row r="23" spans="2:10" ht="15.75" x14ac:dyDescent="0.25">
      <c r="E23" s="11"/>
    </row>
    <row r="25" spans="2:10" ht="20.25" x14ac:dyDescent="0.3">
      <c r="B25" s="9"/>
      <c r="C25" s="19"/>
      <c r="D25" s="20"/>
      <c r="E25" s="20"/>
      <c r="F25" s="20"/>
      <c r="G25" s="20"/>
      <c r="H25" s="20"/>
      <c r="I25" s="20"/>
      <c r="J25" s="20"/>
    </row>
    <row r="28" spans="2:10" ht="20.25" x14ac:dyDescent="0.3">
      <c r="B28" s="9"/>
      <c r="C28" s="19"/>
      <c r="D28" s="20"/>
      <c r="E28" s="20"/>
      <c r="F28" s="20"/>
      <c r="G28" s="20"/>
      <c r="H28" s="20"/>
      <c r="I28" s="20"/>
      <c r="J28" s="20"/>
    </row>
    <row r="29" spans="2:10" ht="20.25" x14ac:dyDescent="0.3">
      <c r="B29" s="9"/>
      <c r="C29" s="11"/>
      <c r="D29" s="10"/>
    </row>
    <row r="30" spans="2:10" ht="15.75" x14ac:dyDescent="0.25">
      <c r="E30" s="11"/>
    </row>
    <row r="31" spans="2:10" ht="15.75" x14ac:dyDescent="0.25">
      <c r="C31" s="20"/>
      <c r="D31" s="20"/>
      <c r="E31" s="21"/>
      <c r="F31" s="20"/>
      <c r="G31" s="20"/>
      <c r="H31" s="20"/>
      <c r="I31" s="20"/>
      <c r="J31" s="20"/>
    </row>
    <row r="32" spans="2:10" ht="15.75" x14ac:dyDescent="0.25">
      <c r="E32" s="11"/>
    </row>
    <row r="33" spans="3:10" ht="18" customHeight="1" x14ac:dyDescent="0.2"/>
    <row r="34" spans="3:10" ht="15.75" x14ac:dyDescent="0.25">
      <c r="C34" s="20"/>
      <c r="D34" s="19"/>
      <c r="E34" s="20"/>
      <c r="F34" s="20"/>
      <c r="G34" s="20"/>
      <c r="H34" s="20"/>
      <c r="I34" s="20"/>
      <c r="J34" s="20"/>
    </row>
    <row r="35" spans="3:10" ht="15.75" x14ac:dyDescent="0.25">
      <c r="C35" s="3" t="s">
        <v>39</v>
      </c>
      <c r="E35" s="11"/>
    </row>
    <row r="36" spans="3:10" ht="15.75" x14ac:dyDescent="0.25">
      <c r="E36" s="11"/>
    </row>
    <row r="37" spans="3:10" ht="15.75" x14ac:dyDescent="0.25">
      <c r="E37" s="11"/>
    </row>
    <row r="39" spans="3:10" ht="15.75" x14ac:dyDescent="0.25">
      <c r="C39" s="3" t="s">
        <v>40</v>
      </c>
      <c r="D39" s="10"/>
      <c r="F39" s="66"/>
      <c r="G39" s="66"/>
      <c r="H39" s="66"/>
      <c r="I39" s="66"/>
      <c r="J39" s="3"/>
    </row>
  </sheetData>
  <sheetProtection algorithmName="SHA-512" hashValue="IrYGDC8e39/RyKh8XQE+umthCwFidjGhgxa7j9Qyw9a/4OV2KUQtADp1KpnfoFFxSsi92QoWeH4dWWy8AvyVEg==" saltValue="iKIuGZLIO8rHQZEtint0xw==" spinCount="100000" sheet="1" selectLockedCells="1"/>
  <mergeCells count="8">
    <mergeCell ref="E4:J4"/>
    <mergeCell ref="E6:J6"/>
    <mergeCell ref="B4:D4"/>
    <mergeCell ref="B6:D6"/>
    <mergeCell ref="F39:I39"/>
    <mergeCell ref="B8:D8"/>
    <mergeCell ref="E8:G8"/>
    <mergeCell ref="H8:I8"/>
  </mergeCells>
  <pageMargins left="0.25" right="0.140277777777778" top="0.25" bottom="0.98402777777777795" header="0.51180555555555596" footer="0.25"/>
  <pageSetup firstPageNumber="0" orientation="portrait" r:id="rId1"/>
  <headerFooter alignWithMargins="0">
    <oddFooter>&amp;Ladopted April 2020&amp;CPage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9"/>
  <sheetViews>
    <sheetView tabSelected="1" zoomScaleNormal="100" workbookViewId="0">
      <selection activeCell="M10" sqref="M10"/>
    </sheetView>
  </sheetViews>
  <sheetFormatPr defaultRowHeight="12.75" x14ac:dyDescent="0.2"/>
  <cols>
    <col min="1" max="1" width="1.7109375" customWidth="1"/>
    <col min="2" max="2" width="3.5703125" customWidth="1"/>
    <col min="3" max="3" width="4" customWidth="1"/>
    <col min="4" max="4" width="3" customWidth="1"/>
    <col min="5" max="5" width="7.5703125" customWidth="1"/>
    <col min="10" max="10" width="22.85546875" customWidth="1"/>
    <col min="11" max="11" width="4.28515625" customWidth="1"/>
    <col min="12" max="12" width="2.140625" customWidth="1"/>
    <col min="13" max="13" width="15.85546875" customWidth="1"/>
  </cols>
  <sheetData>
    <row r="1" spans="2:13" s="1" customFormat="1" ht="15" x14ac:dyDescent="0.2"/>
    <row r="2" spans="2:13" ht="20.25" x14ac:dyDescent="0.3">
      <c r="B2" s="2" t="s">
        <v>0</v>
      </c>
    </row>
    <row r="4" spans="2:13" ht="20.25" x14ac:dyDescent="0.3">
      <c r="D4" s="13" t="s">
        <v>1</v>
      </c>
      <c r="E4" s="59">
        <f>Property</f>
        <v>0</v>
      </c>
      <c r="F4" s="59"/>
      <c r="G4" s="59"/>
      <c r="H4" s="59"/>
      <c r="I4" s="59"/>
      <c r="J4" s="59"/>
      <c r="M4" s="4" t="s">
        <v>2</v>
      </c>
    </row>
    <row r="5" spans="2:13" ht="20.25" x14ac:dyDescent="0.3">
      <c r="C5" s="3"/>
      <c r="E5" s="5"/>
      <c r="F5" s="5"/>
      <c r="G5" s="5"/>
      <c r="H5" s="5"/>
      <c r="I5" s="5"/>
      <c r="J5" s="5"/>
      <c r="M5" s="4"/>
    </row>
    <row r="6" spans="2:13" ht="20.25" x14ac:dyDescent="0.3">
      <c r="D6" s="13" t="s">
        <v>37</v>
      </c>
      <c r="E6" s="60">
        <f>Evaluator</f>
        <v>0</v>
      </c>
      <c r="F6" s="60"/>
      <c r="G6" s="60"/>
      <c r="H6" s="60"/>
      <c r="I6" s="60"/>
      <c r="J6" s="60"/>
      <c r="M6" s="4"/>
    </row>
    <row r="7" spans="2:13" ht="20.25" x14ac:dyDescent="0.3">
      <c r="C7" s="3"/>
      <c r="M7" s="4"/>
    </row>
    <row r="8" spans="2:13" ht="18.75" x14ac:dyDescent="0.3">
      <c r="B8" s="7"/>
      <c r="C8" s="8" t="s">
        <v>9</v>
      </c>
    </row>
    <row r="9" spans="2:13" ht="13.5" thickBot="1" x14ac:dyDescent="0.25"/>
    <row r="10" spans="2:13" ht="21" thickBot="1" x14ac:dyDescent="0.35">
      <c r="B10" s="9">
        <v>1</v>
      </c>
      <c r="C10" s="10" t="s">
        <v>84</v>
      </c>
      <c r="M10" s="37">
        <f>IF(SUM(M11:M13)&gt;10,10,(SUM(M11:M13)))</f>
        <v>0</v>
      </c>
    </row>
    <row r="11" spans="2:13" ht="15.75" x14ac:dyDescent="0.25">
      <c r="D11" t="s">
        <v>10</v>
      </c>
      <c r="E11" s="11" t="s">
        <v>14</v>
      </c>
      <c r="K11">
        <v>10</v>
      </c>
      <c r="M11" s="26"/>
    </row>
    <row r="12" spans="2:13" ht="15.75" x14ac:dyDescent="0.25">
      <c r="D12" t="s">
        <v>11</v>
      </c>
      <c r="E12" s="11" t="s">
        <v>15</v>
      </c>
      <c r="K12">
        <v>5</v>
      </c>
      <c r="M12" s="26"/>
    </row>
    <row r="13" spans="2:13" ht="15.75" x14ac:dyDescent="0.25">
      <c r="D13" t="s">
        <v>12</v>
      </c>
      <c r="E13" s="11" t="s">
        <v>99</v>
      </c>
      <c r="K13">
        <v>5</v>
      </c>
      <c r="M13" s="26"/>
    </row>
    <row r="14" spans="2:13" ht="13.5" thickBot="1" x14ac:dyDescent="0.25"/>
    <row r="15" spans="2:13" ht="21" thickBot="1" x14ac:dyDescent="0.35">
      <c r="B15" s="9">
        <v>2</v>
      </c>
      <c r="C15" s="10" t="s">
        <v>78</v>
      </c>
      <c r="M15" s="27">
        <v>0</v>
      </c>
    </row>
    <row r="16" spans="2:13" ht="15.75" x14ac:dyDescent="0.25">
      <c r="D16" t="s">
        <v>10</v>
      </c>
      <c r="E16" s="11" t="s">
        <v>16</v>
      </c>
      <c r="K16">
        <v>30</v>
      </c>
    </row>
    <row r="17" spans="2:13" ht="15.75" x14ac:dyDescent="0.25">
      <c r="D17" t="s">
        <v>11</v>
      </c>
      <c r="E17" s="11" t="s">
        <v>17</v>
      </c>
      <c r="K17">
        <v>20</v>
      </c>
    </row>
    <row r="18" spans="2:13" ht="15.75" x14ac:dyDescent="0.25">
      <c r="D18" t="s">
        <v>12</v>
      </c>
      <c r="E18" s="11" t="s">
        <v>18</v>
      </c>
      <c r="K18">
        <v>10</v>
      </c>
    </row>
    <row r="20" spans="2:13" ht="13.5" thickBot="1" x14ac:dyDescent="0.25"/>
    <row r="21" spans="2:13" ht="21" thickBot="1" x14ac:dyDescent="0.35">
      <c r="B21" s="9">
        <v>3</v>
      </c>
      <c r="C21" s="10" t="s">
        <v>83</v>
      </c>
      <c r="M21" s="27">
        <v>0</v>
      </c>
    </row>
    <row r="22" spans="2:13" ht="15.75" x14ac:dyDescent="0.25">
      <c r="D22" t="s">
        <v>10</v>
      </c>
      <c r="E22" s="11" t="s">
        <v>19</v>
      </c>
      <c r="K22">
        <v>10</v>
      </c>
      <c r="M22" s="35"/>
    </row>
    <row r="23" spans="2:13" ht="15.75" x14ac:dyDescent="0.25">
      <c r="D23" t="s">
        <v>11</v>
      </c>
      <c r="E23" s="11" t="s">
        <v>86</v>
      </c>
      <c r="K23">
        <v>5</v>
      </c>
      <c r="M23" s="35"/>
    </row>
    <row r="24" spans="2:13" ht="15.75" x14ac:dyDescent="0.25">
      <c r="D24" t="s">
        <v>12</v>
      </c>
      <c r="E24" s="11" t="s">
        <v>73</v>
      </c>
      <c r="K24">
        <v>0</v>
      </c>
      <c r="M24" s="35"/>
    </row>
    <row r="28" spans="2:13" ht="15" x14ac:dyDescent="0.25">
      <c r="J28" s="3" t="s">
        <v>8</v>
      </c>
      <c r="M28" s="23">
        <f>M10+M15+M21</f>
        <v>0</v>
      </c>
    </row>
    <row r="29" spans="2:13" x14ac:dyDescent="0.2">
      <c r="J29" s="22" t="s">
        <v>85</v>
      </c>
    </row>
  </sheetData>
  <sheetProtection algorithmName="SHA-512" hashValue="EATm8VedXG7KZJvV29VdPe4jwtpIfTD81us/8dX4JI0dQCAq0vubZaGNmeDSB/ApfTds/j/wc3ib9M5Co+2vuQ==" saltValue="aRDqjrQEGsuwOSHnLmUtpg==" spinCount="100000" sheet="1" selectLockedCells="1"/>
  <mergeCells count="2">
    <mergeCell ref="E4:J4"/>
    <mergeCell ref="E6:J6"/>
  </mergeCells>
  <dataValidations xWindow="680" yWindow="686" count="3">
    <dataValidation type="whole" operator="lessThanOrEqual" allowBlank="1" showInputMessage="1" showErrorMessage="1" error="Maximum 15 points." prompt="Maximum 30 points." sqref="M15" xr:uid="{00000000-0002-0000-0100-000002000000}">
      <formula1>30</formula1>
    </dataValidation>
    <dataValidation type="whole" operator="lessThanOrEqual" allowBlank="1" showInputMessage="1" showErrorMessage="1" sqref="M28" xr:uid="{BDC3F227-2585-413E-9A12-5D03E7F42BCD}">
      <formula1>95</formula1>
    </dataValidation>
    <dataValidation type="whole" operator="lessThanOrEqual" allowBlank="1" showInputMessage="1" showErrorMessage="1" error="Maximum 15 points." prompt="Maximum 10 points." sqref="M10 M21" xr:uid="{2996778F-40D8-49D4-866D-6C19330B65E8}">
      <formula1>10</formula1>
    </dataValidation>
  </dataValidations>
  <pageMargins left="0.25" right="0.140277777777778" top="0.25" bottom="0.98402777777777795" header="0.51180555555555596" footer="0.25"/>
  <pageSetup firstPageNumber="0" orientation="portrait" r:id="rId1"/>
  <headerFooter alignWithMargins="0">
    <oddFooter>&amp;Ladopted April 2020&amp;CPage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4699-8622-4509-A1BF-285B3156478B}">
  <dimension ref="B1:R59"/>
  <sheetViews>
    <sheetView zoomScaleNormal="100" workbookViewId="0">
      <selection activeCell="M32" sqref="M32"/>
    </sheetView>
  </sheetViews>
  <sheetFormatPr defaultRowHeight="12.75" x14ac:dyDescent="0.2"/>
  <cols>
    <col min="1" max="1" width="1.7109375" customWidth="1"/>
    <col min="2" max="2" width="3.5703125" customWidth="1"/>
    <col min="3" max="3" width="4" customWidth="1"/>
    <col min="4" max="4" width="3" customWidth="1"/>
    <col min="5" max="5" width="7.5703125" customWidth="1"/>
    <col min="10" max="10" width="22.85546875" customWidth="1"/>
    <col min="11" max="11" width="4.28515625" customWidth="1"/>
    <col min="12" max="12" width="2.140625" customWidth="1"/>
    <col min="13" max="13" width="15.85546875" customWidth="1"/>
    <col min="14" max="14" width="9.140625" customWidth="1"/>
    <col min="15" max="15" width="0.28515625" customWidth="1"/>
    <col min="16" max="16" width="10.7109375" customWidth="1"/>
    <col min="17" max="17" width="11.5703125" customWidth="1"/>
    <col min="18" max="18" width="12.28515625" bestFit="1" customWidth="1"/>
    <col min="20" max="20" width="9.85546875" customWidth="1"/>
  </cols>
  <sheetData>
    <row r="1" spans="2:13" s="1" customFormat="1" ht="15" x14ac:dyDescent="0.2"/>
    <row r="2" spans="2:13" ht="20.25" x14ac:dyDescent="0.3">
      <c r="B2" s="2" t="s">
        <v>0</v>
      </c>
    </row>
    <row r="4" spans="2:13" ht="20.25" x14ac:dyDescent="0.3">
      <c r="D4" s="13" t="s">
        <v>1</v>
      </c>
      <c r="E4" s="73">
        <f>Property</f>
        <v>0</v>
      </c>
      <c r="F4" s="73"/>
      <c r="G4" s="73"/>
      <c r="H4" s="73"/>
      <c r="I4" s="73"/>
      <c r="J4" s="73"/>
      <c r="M4" s="4" t="s">
        <v>2</v>
      </c>
    </row>
    <row r="5" spans="2:13" ht="20.25" x14ac:dyDescent="0.3">
      <c r="C5" s="3"/>
      <c r="E5" s="5"/>
      <c r="F5" s="5"/>
      <c r="G5" s="5"/>
      <c r="H5" s="5"/>
      <c r="I5" s="5"/>
      <c r="J5" s="5"/>
      <c r="M5" s="4"/>
    </row>
    <row r="6" spans="2:13" ht="20.25" x14ac:dyDescent="0.3">
      <c r="D6" s="13" t="s">
        <v>37</v>
      </c>
      <c r="E6" s="60">
        <f>Evaluator</f>
        <v>0</v>
      </c>
      <c r="F6" s="60"/>
      <c r="G6" s="60"/>
      <c r="H6" s="60"/>
      <c r="I6" s="60"/>
      <c r="J6" s="60"/>
      <c r="M6" s="4"/>
    </row>
    <row r="7" spans="2:13" ht="20.25" x14ac:dyDescent="0.3">
      <c r="C7" s="3"/>
      <c r="M7" s="4"/>
    </row>
    <row r="8" spans="2:13" ht="16.5" customHeight="1" x14ac:dyDescent="0.3">
      <c r="C8" s="8" t="s">
        <v>89</v>
      </c>
      <c r="J8" s="28" t="s">
        <v>58</v>
      </c>
      <c r="M8" s="55">
        <f>Summary!E8</f>
        <v>0</v>
      </c>
    </row>
    <row r="9" spans="2:13" ht="16.5" customHeight="1" x14ac:dyDescent="0.3">
      <c r="C9" s="8" t="s">
        <v>88</v>
      </c>
      <c r="J9" s="28" t="s">
        <v>59</v>
      </c>
      <c r="M9" s="55">
        <f>Summary!J8</f>
        <v>0</v>
      </c>
    </row>
    <row r="10" spans="2:13" ht="16.5" customHeight="1" x14ac:dyDescent="0.2"/>
    <row r="11" spans="2:13" ht="16.5" customHeight="1" x14ac:dyDescent="0.2">
      <c r="E11" s="38" t="s">
        <v>68</v>
      </c>
      <c r="F11" s="39"/>
      <c r="G11" s="39"/>
      <c r="H11" s="39"/>
      <c r="I11" s="39"/>
      <c r="J11" s="40"/>
    </row>
    <row r="12" spans="2:13" ht="16.5" customHeight="1" x14ac:dyDescent="0.2">
      <c r="E12" s="43" t="s">
        <v>65</v>
      </c>
      <c r="F12" s="42"/>
      <c r="G12" s="42"/>
      <c r="H12" s="74"/>
      <c r="I12" s="74"/>
      <c r="J12" s="44" t="s">
        <v>69</v>
      </c>
    </row>
    <row r="13" spans="2:13" ht="16.5" customHeight="1" x14ac:dyDescent="0.2">
      <c r="E13" s="43" t="s">
        <v>64</v>
      </c>
      <c r="F13" s="42"/>
      <c r="G13" s="42"/>
      <c r="H13" s="75">
        <f>N9</f>
        <v>0</v>
      </c>
      <c r="I13" s="75"/>
      <c r="J13" s="31"/>
    </row>
    <row r="14" spans="2:13" ht="16.5" customHeight="1" x14ac:dyDescent="0.2">
      <c r="E14" s="43" t="s">
        <v>66</v>
      </c>
      <c r="F14" s="42"/>
      <c r="G14" s="42"/>
      <c r="H14" s="70">
        <v>0</v>
      </c>
      <c r="I14" s="70"/>
      <c r="J14" s="44" t="s">
        <v>70</v>
      </c>
    </row>
    <row r="15" spans="2:13" ht="16.5" customHeight="1" x14ac:dyDescent="0.2">
      <c r="E15" s="45" t="s">
        <v>67</v>
      </c>
      <c r="F15" s="46"/>
      <c r="G15" s="46"/>
      <c r="H15" s="71" t="e">
        <f>(H13/H12)*H14</f>
        <v>#DIV/0!</v>
      </c>
      <c r="I15" s="72"/>
      <c r="J15" s="32"/>
    </row>
    <row r="16" spans="2:13" ht="16.5" customHeight="1" thickBot="1" x14ac:dyDescent="0.25"/>
    <row r="17" spans="2:18" ht="16.5" customHeight="1" thickBot="1" x14ac:dyDescent="0.35">
      <c r="B17" s="9">
        <v>1</v>
      </c>
      <c r="C17" s="10" t="s">
        <v>79</v>
      </c>
      <c r="M17" s="29">
        <f>MIN((IF(M9&lt;=20,(M9*0),IF(M9&lt;=21,(M9*1)))),150)</f>
        <v>0</v>
      </c>
    </row>
    <row r="18" spans="2:18" ht="16.5" customHeight="1" x14ac:dyDescent="0.25">
      <c r="D18" t="s">
        <v>10</v>
      </c>
      <c r="E18" s="11" t="s">
        <v>100</v>
      </c>
    </row>
    <row r="19" spans="2:18" ht="16.5" customHeight="1" x14ac:dyDescent="0.25">
      <c r="D19" t="s">
        <v>11</v>
      </c>
      <c r="E19" s="11" t="s">
        <v>97</v>
      </c>
    </row>
    <row r="20" spans="2:18" ht="16.5" customHeight="1" thickBot="1" x14ac:dyDescent="0.25"/>
    <row r="21" spans="2:18" ht="16.5" customHeight="1" thickBot="1" x14ac:dyDescent="0.35">
      <c r="B21" s="9">
        <v>2</v>
      </c>
      <c r="C21" s="10" t="s">
        <v>42</v>
      </c>
      <c r="M21" s="36">
        <f>IF(AND(M8=M9, M9&gt;1), 50, 0)</f>
        <v>0</v>
      </c>
    </row>
    <row r="22" spans="2:18" ht="16.5" customHeight="1" x14ac:dyDescent="0.25">
      <c r="E22" s="11"/>
    </row>
    <row r="23" spans="2:18" ht="16.5" customHeight="1" x14ac:dyDescent="0.25">
      <c r="E23" s="11"/>
    </row>
    <row r="24" spans="2:18" ht="16.5" customHeight="1" x14ac:dyDescent="0.3">
      <c r="C24" s="8" t="s">
        <v>22</v>
      </c>
      <c r="D24" s="8"/>
      <c r="E24" s="8"/>
      <c r="F24" s="8"/>
    </row>
    <row r="25" spans="2:18" ht="16.5" customHeight="1" thickBot="1" x14ac:dyDescent="0.35">
      <c r="C25" s="8"/>
      <c r="D25" s="8" t="s">
        <v>23</v>
      </c>
      <c r="E25" s="8"/>
      <c r="F25" s="8"/>
    </row>
    <row r="26" spans="2:18" ht="16.5" customHeight="1" thickBot="1" x14ac:dyDescent="0.35">
      <c r="D26" s="8" t="s">
        <v>24</v>
      </c>
      <c r="M26" s="29" t="e">
        <f>IF(M28&gt;M27,M28,M27)</f>
        <v>#DIV/0!</v>
      </c>
      <c r="P26" s="48"/>
    </row>
    <row r="27" spans="2:18" ht="16.5" customHeight="1" x14ac:dyDescent="0.2">
      <c r="D27" s="12"/>
      <c r="M27" s="30" t="e">
        <f>IF(AND(N33&gt;=50%,N33&gt;N31),75,(IF(AND(N31&gt;=50%,N33&lt;N31),100,0)))</f>
        <v>#DIV/0!</v>
      </c>
      <c r="Q27" s="22"/>
      <c r="R27" s="48"/>
    </row>
    <row r="28" spans="2:18" ht="16.5" customHeight="1" x14ac:dyDescent="0.2">
      <c r="D28" s="12"/>
      <c r="M28" s="50" t="e">
        <f>IF((SUM(N31:N33))&gt;50%,50,0)</f>
        <v>#DIV/0!</v>
      </c>
    </row>
    <row r="29" spans="2:18" ht="16.5" customHeight="1" thickBot="1" x14ac:dyDescent="0.35">
      <c r="B29" s="9">
        <v>1</v>
      </c>
      <c r="C29" s="10" t="s">
        <v>77</v>
      </c>
      <c r="D29" s="12"/>
      <c r="M29" s="30"/>
    </row>
    <row r="30" spans="2:18" ht="16.5" customHeight="1" x14ac:dyDescent="0.3">
      <c r="B30" s="9"/>
      <c r="C30" s="10"/>
      <c r="D30" t="s">
        <v>10</v>
      </c>
      <c r="E30" s="11" t="s">
        <v>104</v>
      </c>
      <c r="F30" s="28"/>
      <c r="L30" s="41" t="s">
        <v>60</v>
      </c>
      <c r="M30" s="53"/>
      <c r="N30" s="49"/>
    </row>
    <row r="31" spans="2:18" ht="16.5" customHeight="1" thickBot="1" x14ac:dyDescent="0.35">
      <c r="B31" s="9"/>
      <c r="C31" s="10"/>
      <c r="E31" s="51" t="s">
        <v>101</v>
      </c>
      <c r="F31" s="28"/>
      <c r="L31" s="47" t="s">
        <v>98</v>
      </c>
      <c r="M31" s="54"/>
      <c r="N31" s="52" t="e">
        <f>SUM((M30/M9)+(M31/M9))</f>
        <v>#DIV/0!</v>
      </c>
    </row>
    <row r="32" spans="2:18" ht="16.5" customHeight="1" x14ac:dyDescent="0.25">
      <c r="D32" t="s">
        <v>11</v>
      </c>
      <c r="E32" s="11" t="s">
        <v>105</v>
      </c>
      <c r="F32" s="28"/>
      <c r="L32" s="41" t="s">
        <v>61</v>
      </c>
      <c r="M32" s="53"/>
      <c r="N32" s="49"/>
    </row>
    <row r="33" spans="2:14" ht="16.5" customHeight="1" thickBot="1" x14ac:dyDescent="0.25">
      <c r="E33" s="51" t="s">
        <v>101</v>
      </c>
      <c r="L33" s="41" t="s">
        <v>62</v>
      </c>
      <c r="M33" s="54"/>
      <c r="N33" s="52" t="e">
        <f>SUM((M32/M9)+(M33/M9))</f>
        <v>#DIV/0!</v>
      </c>
    </row>
    <row r="34" spans="2:14" ht="16.5" customHeight="1" x14ac:dyDescent="0.3">
      <c r="B34" s="9"/>
      <c r="C34" s="10"/>
    </row>
    <row r="35" spans="2:14" ht="16.5" customHeight="1" thickBot="1" x14ac:dyDescent="0.3">
      <c r="E35" s="11"/>
    </row>
    <row r="36" spans="2:14" ht="16.5" customHeight="1" thickBot="1" x14ac:dyDescent="0.35">
      <c r="B36" s="9">
        <v>2</v>
      </c>
      <c r="C36" s="10" t="s">
        <v>43</v>
      </c>
      <c r="M36" s="29" t="e">
        <f>MIN((IF(H15&lt;1000,((H15/1000)*0),IF(H15&lt;=1001,((H15/1000)*1.5)))),150)</f>
        <v>#DIV/0!</v>
      </c>
    </row>
    <row r="37" spans="2:14" ht="16.5" customHeight="1" x14ac:dyDescent="0.3">
      <c r="B37" s="9"/>
      <c r="C37" s="10"/>
      <c r="D37" s="22" t="s">
        <v>10</v>
      </c>
      <c r="E37" s="11" t="s">
        <v>102</v>
      </c>
      <c r="F37" s="11"/>
      <c r="G37" s="11"/>
    </row>
    <row r="38" spans="2:14" ht="16.5" customHeight="1" x14ac:dyDescent="0.3">
      <c r="B38" s="9"/>
      <c r="C38" s="10"/>
      <c r="D38" s="22" t="s">
        <v>11</v>
      </c>
      <c r="E38" s="11" t="s">
        <v>103</v>
      </c>
      <c r="F38" s="11"/>
      <c r="G38" s="11"/>
    </row>
    <row r="39" spans="2:14" ht="16.5" customHeight="1" x14ac:dyDescent="0.3">
      <c r="B39" s="9"/>
      <c r="C39" s="11"/>
      <c r="E39" s="11"/>
      <c r="F39" s="11"/>
      <c r="G39" s="11"/>
      <c r="H39" s="11"/>
      <c r="I39" s="11"/>
      <c r="J39" s="11"/>
    </row>
    <row r="40" spans="2:14" ht="15.75" x14ac:dyDescent="0.25">
      <c r="E40" s="11"/>
    </row>
    <row r="41" spans="2:14" ht="15.75" x14ac:dyDescent="0.25">
      <c r="E41" s="11"/>
      <c r="J41" s="3" t="s">
        <v>8</v>
      </c>
      <c r="M41" s="24" t="e">
        <f>M17+M21+M26+M36</f>
        <v>#DIV/0!</v>
      </c>
    </row>
    <row r="42" spans="2:14" ht="15.75" x14ac:dyDescent="0.25">
      <c r="E42" s="11"/>
      <c r="J42" s="22" t="s">
        <v>80</v>
      </c>
    </row>
    <row r="44" spans="2:14" ht="15.75" x14ac:dyDescent="0.25">
      <c r="D44" s="10"/>
    </row>
    <row r="45" spans="2:14" ht="15.75" x14ac:dyDescent="0.25">
      <c r="E45" s="11"/>
    </row>
    <row r="46" spans="2:14" ht="15.75" x14ac:dyDescent="0.25">
      <c r="E46" s="11"/>
    </row>
    <row r="47" spans="2:14" ht="15.75" x14ac:dyDescent="0.25">
      <c r="E47" s="11"/>
    </row>
    <row r="49" spans="4:10" ht="15.75" x14ac:dyDescent="0.25">
      <c r="D49" s="10"/>
      <c r="J49" s="3"/>
    </row>
    <row r="58" spans="4:10" x14ac:dyDescent="0.2">
      <c r="F58" s="28"/>
    </row>
    <row r="59" spans="4:10" x14ac:dyDescent="0.2">
      <c r="F59" s="28"/>
    </row>
  </sheetData>
  <sheetProtection algorithmName="SHA-512" hashValue="U5EA3k4GJmrwaJFivgo2VJ0U4zfhk3OhX6NWMnsVCKDdB0w6H4iSWbbCXjgOdpKP6rZfTNPnqyQznlHVqANDsQ==" saltValue="HapNU9i+Vw7HCWDLOSldJQ==" spinCount="100000" sheet="1" selectLockedCells="1"/>
  <mergeCells count="6">
    <mergeCell ref="H14:I14"/>
    <mergeCell ref="H15:I15"/>
    <mergeCell ref="E4:J4"/>
    <mergeCell ref="E6:J6"/>
    <mergeCell ref="H12:I12"/>
    <mergeCell ref="H13:I13"/>
  </mergeCells>
  <dataValidations count="5">
    <dataValidation type="whole" operator="lessThanOrEqual" allowBlank="1" error="Maximum 150 points." prompt="Maximum 150 points." sqref="M36" xr:uid="{AD5FC792-4F62-4730-B9D3-89A07053DA80}">
      <formula1>150</formula1>
    </dataValidation>
    <dataValidation type="whole" operator="lessThanOrEqual" allowBlank="1" showInputMessage="1" showErrorMessage="1" sqref="M41" xr:uid="{D940DF8B-0D59-451E-9602-1954CB890293}">
      <formula1>375</formula1>
    </dataValidation>
    <dataValidation type="whole" operator="lessThanOrEqual" allowBlank="1" error="Maximum 50 points." prompt="Maximum 150 points." sqref="M17" xr:uid="{98CDB8ED-B27D-44E0-987E-1CD03921E698}">
      <formula1>150</formula1>
    </dataValidation>
    <dataValidation type="whole" operator="lessThanOrEqual" allowBlank="1" showInputMessage="1" showErrorMessage="1" error="Maximum 15 points." prompt="Maximum 50 points." sqref="M21" xr:uid="{41E44682-C7B6-473C-A601-34CEC74BE4DC}">
      <formula1>50</formula1>
    </dataValidation>
    <dataValidation type="whole" operator="equal" allowBlank="1" showInputMessage="1" showErrorMessage="1" error="Maximum 150 points." prompt="Maximum 150 points." sqref="M37:M38" xr:uid="{7CB6AA4D-FAAE-4441-843E-BBD15A3CA365}">
      <formula1>75</formula1>
    </dataValidation>
  </dataValidations>
  <pageMargins left="0.25" right="0.140277777777778" top="0.25" bottom="0.98402777777777795" header="0.51180555555555596" footer="0.25"/>
  <pageSetup scale="86" firstPageNumber="0" orientation="portrait" r:id="rId1"/>
  <headerFooter alignWithMargins="0">
    <oddFooter>&amp;Ladopted April 2020&amp;CPage &amp;P of &amp;N</oddFooter>
  </headerFooter>
  <colBreaks count="1" manualBreakCount="1">
    <brk id="15" min="1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46"/>
  <sheetViews>
    <sheetView zoomScaleNormal="100" workbookViewId="0">
      <selection activeCell="J19" sqref="J19"/>
    </sheetView>
  </sheetViews>
  <sheetFormatPr defaultRowHeight="12.75" x14ac:dyDescent="0.2"/>
  <cols>
    <col min="1" max="1" width="1.7109375" customWidth="1"/>
    <col min="2" max="2" width="3.5703125" customWidth="1"/>
    <col min="3" max="3" width="4" customWidth="1"/>
    <col min="4" max="4" width="3" customWidth="1"/>
    <col min="5" max="5" width="7.5703125" customWidth="1"/>
    <col min="10" max="10" width="22.85546875" customWidth="1"/>
    <col min="11" max="11" width="4.28515625" customWidth="1"/>
    <col min="12" max="12" width="2.140625" customWidth="1"/>
    <col min="13" max="13" width="15.85546875" customWidth="1"/>
  </cols>
  <sheetData>
    <row r="1" spans="2:13" s="1" customFormat="1" ht="15" x14ac:dyDescent="0.2"/>
    <row r="2" spans="2:13" ht="20.25" x14ac:dyDescent="0.3">
      <c r="B2" s="2" t="s">
        <v>0</v>
      </c>
    </row>
    <row r="4" spans="2:13" ht="20.25" x14ac:dyDescent="0.3">
      <c r="D4" s="13" t="s">
        <v>1</v>
      </c>
      <c r="E4" s="73">
        <f>Property</f>
        <v>0</v>
      </c>
      <c r="F4" s="73"/>
      <c r="G4" s="73"/>
      <c r="H4" s="73"/>
      <c r="I4" s="73"/>
      <c r="J4" s="73"/>
      <c r="M4" s="4" t="s">
        <v>2</v>
      </c>
    </row>
    <row r="5" spans="2:13" ht="20.25" x14ac:dyDescent="0.3">
      <c r="C5" s="3"/>
      <c r="E5" s="5"/>
      <c r="F5" s="5"/>
      <c r="G5" s="5"/>
      <c r="H5" s="5"/>
      <c r="I5" s="5"/>
      <c r="J5" s="5"/>
      <c r="M5" s="4"/>
    </row>
    <row r="6" spans="2:13" ht="20.25" x14ac:dyDescent="0.3">
      <c r="D6" s="13" t="s">
        <v>37</v>
      </c>
      <c r="E6" s="60">
        <f>Evaluator</f>
        <v>0</v>
      </c>
      <c r="F6" s="60"/>
      <c r="G6" s="60"/>
      <c r="H6" s="60"/>
      <c r="I6" s="60"/>
      <c r="J6" s="60"/>
      <c r="M6" s="4"/>
    </row>
    <row r="7" spans="2:13" ht="20.25" x14ac:dyDescent="0.3">
      <c r="C7" s="3"/>
      <c r="M7" s="4"/>
    </row>
    <row r="8" spans="2:13" ht="18.75" x14ac:dyDescent="0.3">
      <c r="B8" s="7"/>
      <c r="C8" s="8" t="s">
        <v>52</v>
      </c>
    </row>
    <row r="10" spans="2:13" ht="20.25" x14ac:dyDescent="0.3">
      <c r="B10" s="9">
        <v>1</v>
      </c>
      <c r="C10" s="10" t="s">
        <v>92</v>
      </c>
      <c r="M10" s="23">
        <f>IF(SUM(M11:M14)*100,100,SUM(M11:M14))</f>
        <v>0</v>
      </c>
    </row>
    <row r="11" spans="2:13" ht="15.75" x14ac:dyDescent="0.25">
      <c r="D11" t="s">
        <v>10</v>
      </c>
      <c r="E11" s="11" t="s">
        <v>93</v>
      </c>
      <c r="K11">
        <v>100</v>
      </c>
      <c r="M11" s="26"/>
    </row>
    <row r="12" spans="2:13" ht="15.75" x14ac:dyDescent="0.25">
      <c r="D12" t="s">
        <v>11</v>
      </c>
      <c r="E12" s="11" t="s">
        <v>94</v>
      </c>
      <c r="K12">
        <v>50</v>
      </c>
      <c r="M12" s="26"/>
    </row>
    <row r="13" spans="2:13" ht="15.75" x14ac:dyDescent="0.25">
      <c r="D13" t="s">
        <v>12</v>
      </c>
      <c r="E13" s="11" t="s">
        <v>95</v>
      </c>
      <c r="K13">
        <v>20</v>
      </c>
      <c r="M13" s="26"/>
    </row>
    <row r="14" spans="2:13" ht="15.75" x14ac:dyDescent="0.25">
      <c r="D14" t="s">
        <v>13</v>
      </c>
      <c r="E14" s="11" t="s">
        <v>96</v>
      </c>
      <c r="K14">
        <v>20</v>
      </c>
      <c r="M14" s="26"/>
    </row>
    <row r="15" spans="2:13" ht="15.75" x14ac:dyDescent="0.25">
      <c r="E15" s="11"/>
    </row>
    <row r="17" spans="2:13" ht="20.25" x14ac:dyDescent="0.3">
      <c r="B17" s="9">
        <v>2</v>
      </c>
      <c r="C17" s="10" t="s">
        <v>44</v>
      </c>
      <c r="M17" s="24">
        <f>ROUND(((6500-J19)/6500)*200,0)</f>
        <v>0</v>
      </c>
    </row>
    <row r="18" spans="2:13" ht="16.5" thickBot="1" x14ac:dyDescent="0.3">
      <c r="E18" s="11"/>
    </row>
    <row r="19" spans="2:13" ht="15.75" thickBot="1" x14ac:dyDescent="0.3">
      <c r="I19" s="17" t="s">
        <v>35</v>
      </c>
      <c r="J19" s="27">
        <v>6500</v>
      </c>
    </row>
    <row r="20" spans="2:13" ht="20.25" x14ac:dyDescent="0.3">
      <c r="B20" s="9"/>
      <c r="C20" s="10" t="s">
        <v>53</v>
      </c>
      <c r="E20" s="11"/>
    </row>
    <row r="21" spans="2:13" ht="20.25" x14ac:dyDescent="0.3">
      <c r="B21" s="9"/>
      <c r="C21" s="11"/>
      <c r="D21" s="10" t="s">
        <v>54</v>
      </c>
      <c r="E21" s="11"/>
    </row>
    <row r="22" spans="2:13" ht="20.25" x14ac:dyDescent="0.3">
      <c r="B22" s="9"/>
      <c r="C22" s="11"/>
      <c r="D22" s="10" t="s">
        <v>55</v>
      </c>
      <c r="E22" s="11"/>
    </row>
    <row r="23" spans="2:13" ht="20.25" x14ac:dyDescent="0.3">
      <c r="B23" s="9"/>
      <c r="C23" s="10"/>
      <c r="D23" s="10" t="s">
        <v>56</v>
      </c>
      <c r="E23" s="11"/>
    </row>
    <row r="24" spans="2:13" ht="20.25" x14ac:dyDescent="0.3">
      <c r="B24" s="9"/>
      <c r="C24" s="11"/>
      <c r="D24" s="10"/>
      <c r="E24" s="11"/>
    </row>
    <row r="25" spans="2:13" ht="15.75" x14ac:dyDescent="0.25">
      <c r="E25" s="11"/>
      <c r="J25" s="3" t="s">
        <v>8</v>
      </c>
      <c r="M25" s="23" t="e">
        <f>M10+M17+#REF!</f>
        <v>#REF!</v>
      </c>
    </row>
    <row r="26" spans="2:13" ht="18.75" x14ac:dyDescent="0.3">
      <c r="C26" s="8"/>
      <c r="E26" s="11"/>
      <c r="J26" s="22" t="s">
        <v>71</v>
      </c>
    </row>
    <row r="27" spans="2:13" ht="15.75" x14ac:dyDescent="0.25">
      <c r="E27" s="11"/>
    </row>
    <row r="28" spans="2:13" ht="15.75" x14ac:dyDescent="0.25">
      <c r="C28" t="s">
        <v>45</v>
      </c>
      <c r="D28" t="s">
        <v>46</v>
      </c>
      <c r="E28" s="11"/>
    </row>
    <row r="29" spans="2:13" ht="15.75" x14ac:dyDescent="0.25">
      <c r="D29" t="s">
        <v>63</v>
      </c>
      <c r="E29" s="11"/>
    </row>
    <row r="41" spans="4:10" ht="15.75" x14ac:dyDescent="0.25">
      <c r="D41" s="10"/>
    </row>
    <row r="42" spans="4:10" ht="15.75" x14ac:dyDescent="0.25">
      <c r="E42" s="11"/>
    </row>
    <row r="43" spans="4:10" ht="15.75" x14ac:dyDescent="0.25">
      <c r="E43" s="11"/>
    </row>
    <row r="44" spans="4:10" ht="15.75" x14ac:dyDescent="0.25">
      <c r="E44" s="11"/>
    </row>
    <row r="46" spans="4:10" ht="15.75" x14ac:dyDescent="0.25">
      <c r="D46" s="10"/>
      <c r="J46" s="3"/>
    </row>
  </sheetData>
  <sheetProtection algorithmName="SHA-512" hashValue="MNMLlnKOnXCr4Zy5qV6qLzw2P627Y3Fe+J9TitJmNi95XQ2bXYqru2hLVzQeOtYzHUyMo9gVPZRTxV8Of6R7pA==" saltValue="1vLKOnUylg36YL4UNQCJew==" spinCount="100000" sheet="1" selectLockedCells="1"/>
  <mergeCells count="2">
    <mergeCell ref="E4:J4"/>
    <mergeCell ref="E6:J6"/>
  </mergeCells>
  <dataValidations count="3">
    <dataValidation type="decimal" showInputMessage="1" showErrorMessage="1" error="The asking price must be between zero and $6500." prompt="The asking price must be between zero and $6500." sqref="J19" xr:uid="{00000000-0002-0000-0300-000000000000}">
      <formula1>0</formula1>
      <formula2>6500</formula2>
    </dataValidation>
    <dataValidation type="whole" operator="lessThanOrEqual" allowBlank="1" showInputMessage="1" showErrorMessage="1" error="25 points maximum." prompt="50 points maximum." sqref="M10" xr:uid="{00000000-0002-0000-0300-000001000000}">
      <formula1>50</formula1>
    </dataValidation>
    <dataValidation type="whole" operator="lessThanOrEqual" allowBlank="1" showInputMessage="1" showErrorMessage="1" sqref="M25" xr:uid="{0DC6CF9C-4B81-42A5-99B0-3C025BAFD3ED}">
      <formula1>250</formula1>
    </dataValidation>
  </dataValidations>
  <pageMargins left="0.25" right="0.140277777777778" top="0.25" bottom="0.98402777777777795" header="0.51180555555555596" footer="0.25"/>
  <pageSetup scale="76" firstPageNumber="0" orientation="portrait" r:id="rId1"/>
  <headerFooter alignWithMargins="0">
    <oddFooter>&amp;Ladopted April 2020&amp;CPage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34"/>
  <sheetViews>
    <sheetView zoomScaleNormal="100" zoomScaleSheetLayoutView="77" workbookViewId="0">
      <selection activeCell="M12" sqref="M12"/>
    </sheetView>
  </sheetViews>
  <sheetFormatPr defaultRowHeight="12.75" x14ac:dyDescent="0.2"/>
  <cols>
    <col min="1" max="1" width="1.7109375" customWidth="1"/>
    <col min="2" max="2" width="3.5703125" customWidth="1"/>
    <col min="3" max="3" width="4" customWidth="1"/>
    <col min="4" max="4" width="3" customWidth="1"/>
    <col min="5" max="5" width="7.5703125" customWidth="1"/>
    <col min="10" max="10" width="23.28515625" customWidth="1"/>
    <col min="11" max="11" width="4.28515625" customWidth="1"/>
    <col min="12" max="12" width="2.140625" customWidth="1"/>
    <col min="13" max="13" width="15.85546875" customWidth="1"/>
    <col min="18" max="18" width="9.85546875" customWidth="1"/>
  </cols>
  <sheetData>
    <row r="1" spans="2:13" s="1" customFormat="1" ht="15" x14ac:dyDescent="0.2"/>
    <row r="2" spans="2:13" ht="20.25" x14ac:dyDescent="0.3">
      <c r="B2" s="2" t="s">
        <v>0</v>
      </c>
    </row>
    <row r="4" spans="2:13" ht="20.25" x14ac:dyDescent="0.3">
      <c r="D4" s="13" t="s">
        <v>1</v>
      </c>
      <c r="E4" s="73">
        <f>Property</f>
        <v>0</v>
      </c>
      <c r="F4" s="73"/>
      <c r="G4" s="73"/>
      <c r="H4" s="73"/>
      <c r="I4" s="73"/>
      <c r="J4" s="73"/>
      <c r="M4" s="4" t="s">
        <v>2</v>
      </c>
    </row>
    <row r="5" spans="2:13" ht="20.25" x14ac:dyDescent="0.3">
      <c r="C5" s="3"/>
      <c r="E5" s="5"/>
      <c r="F5" s="5"/>
      <c r="G5" s="5"/>
      <c r="H5" s="5"/>
      <c r="I5" s="5"/>
      <c r="J5" s="5"/>
      <c r="M5" s="4"/>
    </row>
    <row r="6" spans="2:13" ht="20.25" x14ac:dyDescent="0.3">
      <c r="D6" s="13" t="s">
        <v>37</v>
      </c>
      <c r="E6" s="60">
        <f>Evaluator</f>
        <v>0</v>
      </c>
      <c r="F6" s="60"/>
      <c r="G6" s="60"/>
      <c r="H6" s="60"/>
      <c r="I6" s="60"/>
      <c r="J6" s="60"/>
      <c r="M6" s="4"/>
    </row>
    <row r="7" spans="2:13" ht="20.25" x14ac:dyDescent="0.3">
      <c r="C7" s="3"/>
      <c r="M7" s="4"/>
    </row>
    <row r="8" spans="2:13" ht="18.75" x14ac:dyDescent="0.3">
      <c r="B8" s="7"/>
      <c r="C8" s="8" t="s">
        <v>57</v>
      </c>
    </row>
    <row r="9" spans="2:13" ht="18.75" x14ac:dyDescent="0.3">
      <c r="B9" s="7"/>
      <c r="C9" s="8"/>
    </row>
    <row r="10" spans="2:13" ht="18.75" x14ac:dyDescent="0.3">
      <c r="C10" s="8"/>
      <c r="D10" s="8"/>
    </row>
    <row r="11" spans="2:13" ht="20.25" x14ac:dyDescent="0.3">
      <c r="B11" s="9">
        <v>1</v>
      </c>
      <c r="C11" s="10" t="s">
        <v>75</v>
      </c>
      <c r="M11" s="25">
        <f>IF(SUM(M12:M16)&gt;20, 20, SUM(M12:M16))</f>
        <v>0</v>
      </c>
    </row>
    <row r="12" spans="2:13" ht="15.75" x14ac:dyDescent="0.25">
      <c r="D12" t="s">
        <v>10</v>
      </c>
      <c r="E12" s="11" t="s">
        <v>25</v>
      </c>
      <c r="K12">
        <v>20</v>
      </c>
      <c r="M12" s="26"/>
    </row>
    <row r="13" spans="2:13" ht="15.75" x14ac:dyDescent="0.25">
      <c r="D13" t="s">
        <v>11</v>
      </c>
      <c r="E13" s="11" t="s">
        <v>27</v>
      </c>
      <c r="K13">
        <v>20</v>
      </c>
      <c r="M13" s="26"/>
    </row>
    <row r="14" spans="2:13" ht="15.75" x14ac:dyDescent="0.25">
      <c r="D14" t="s">
        <v>12</v>
      </c>
      <c r="E14" s="11" t="s">
        <v>41</v>
      </c>
      <c r="K14">
        <v>20</v>
      </c>
      <c r="M14" s="57"/>
    </row>
    <row r="15" spans="2:13" ht="15.75" x14ac:dyDescent="0.25">
      <c r="D15" t="s">
        <v>13</v>
      </c>
      <c r="E15" s="11" t="s">
        <v>47</v>
      </c>
      <c r="K15">
        <v>15</v>
      </c>
      <c r="M15" s="26"/>
    </row>
    <row r="16" spans="2:13" ht="15.75" x14ac:dyDescent="0.25">
      <c r="D16" t="s">
        <v>20</v>
      </c>
      <c r="E16" s="11" t="s">
        <v>26</v>
      </c>
      <c r="K16">
        <v>5</v>
      </c>
      <c r="M16" s="26"/>
    </row>
    <row r="17" spans="2:14" ht="15.75" x14ac:dyDescent="0.25">
      <c r="D17" s="3"/>
      <c r="E17" s="11"/>
    </row>
    <row r="19" spans="2:14" ht="20.25" x14ac:dyDescent="0.3">
      <c r="B19" s="9">
        <v>2</v>
      </c>
      <c r="C19" s="10" t="s">
        <v>81</v>
      </c>
      <c r="N19" s="22"/>
    </row>
    <row r="20" spans="2:14" ht="15.75" x14ac:dyDescent="0.25">
      <c r="D20" t="s">
        <v>10</v>
      </c>
      <c r="E20" s="11" t="s">
        <v>28</v>
      </c>
      <c r="K20">
        <v>100</v>
      </c>
      <c r="M20" s="58"/>
      <c r="N20" s="22"/>
    </row>
    <row r="21" spans="2:14" ht="15.75" x14ac:dyDescent="0.25">
      <c r="D21" t="s">
        <v>11</v>
      </c>
      <c r="E21" s="11" t="s">
        <v>30</v>
      </c>
      <c r="K21">
        <v>50</v>
      </c>
      <c r="M21" s="58"/>
      <c r="N21" s="22"/>
    </row>
    <row r="22" spans="2:14" ht="15.75" x14ac:dyDescent="0.25">
      <c r="D22" t="s">
        <v>12</v>
      </c>
      <c r="E22" s="11" t="s">
        <v>91</v>
      </c>
      <c r="K22">
        <v>40</v>
      </c>
      <c r="M22" s="58"/>
      <c r="N22" s="22"/>
    </row>
    <row r="23" spans="2:14" ht="15.75" x14ac:dyDescent="0.25">
      <c r="D23" t="s">
        <v>13</v>
      </c>
      <c r="E23" s="11" t="s">
        <v>74</v>
      </c>
      <c r="K23">
        <v>50</v>
      </c>
      <c r="M23" s="58"/>
      <c r="N23" s="14"/>
    </row>
    <row r="24" spans="2:14" ht="16.5" customHeight="1" x14ac:dyDescent="0.3">
      <c r="B24" s="9"/>
      <c r="C24" s="10"/>
      <c r="D24" t="s">
        <v>21</v>
      </c>
      <c r="E24" s="11" t="s">
        <v>31</v>
      </c>
      <c r="K24">
        <v>50</v>
      </c>
      <c r="M24" s="58"/>
    </row>
    <row r="25" spans="2:14" ht="15.75" x14ac:dyDescent="0.25">
      <c r="D25" t="s">
        <v>49</v>
      </c>
      <c r="E25" s="11" t="s">
        <v>72</v>
      </c>
      <c r="K25">
        <v>50</v>
      </c>
      <c r="M25" s="58"/>
    </row>
    <row r="26" spans="2:14" ht="15.75" x14ac:dyDescent="0.25">
      <c r="E26" s="10"/>
      <c r="J26" s="13" t="s">
        <v>29</v>
      </c>
      <c r="M26" s="56">
        <f>IF(SUM(M20:M25)&gt;160, 160, SUM(M20:M25))</f>
        <v>0</v>
      </c>
    </row>
    <row r="28" spans="2:14" ht="20.25" x14ac:dyDescent="0.3">
      <c r="B28" s="9"/>
      <c r="C28" s="10"/>
      <c r="J28" s="3"/>
    </row>
    <row r="29" spans="2:14" ht="20.25" x14ac:dyDescent="0.3">
      <c r="B29" s="9"/>
      <c r="C29" s="11"/>
      <c r="D29" s="10"/>
      <c r="J29" s="14"/>
    </row>
    <row r="30" spans="2:14" ht="15.75" x14ac:dyDescent="0.25">
      <c r="E30" s="11"/>
      <c r="J30" s="3"/>
      <c r="M30" s="6"/>
    </row>
    <row r="31" spans="2:14" ht="15.75" x14ac:dyDescent="0.25">
      <c r="E31" s="11"/>
    </row>
    <row r="32" spans="2:14" ht="15.75" x14ac:dyDescent="0.25">
      <c r="E32" s="11"/>
      <c r="J32" s="3" t="s">
        <v>8</v>
      </c>
      <c r="M32" s="23">
        <f>M11+M26</f>
        <v>0</v>
      </c>
    </row>
    <row r="33" spans="4:10" ht="15.75" x14ac:dyDescent="0.25">
      <c r="E33" s="11"/>
      <c r="J33" s="22" t="s">
        <v>82</v>
      </c>
    </row>
    <row r="34" spans="4:10" x14ac:dyDescent="0.2">
      <c r="D34" t="s">
        <v>45</v>
      </c>
      <c r="E34" t="s">
        <v>48</v>
      </c>
    </row>
  </sheetData>
  <sheetProtection algorithmName="SHA-512" hashValue="E/urr0UNMaT+ufQPClkkcfOo514RizESIWqCul4LAh4P4jqIZAxNmJrOGLlPHL6xEcF5O5b40P7A5wI/HEHnqA==" saltValue="UgF4aqBYeNKVwGd0CpgjVQ==" spinCount="100000" sheet="1" selectLockedCells="1"/>
  <mergeCells count="2">
    <mergeCell ref="E4:J4"/>
    <mergeCell ref="E6:J6"/>
  </mergeCells>
  <dataValidations count="13">
    <dataValidation type="whole" operator="lessThanOrEqual" allowBlank="1" showInputMessage="1" showErrorMessage="1" error="15 points maximum." prompt="25 points maximum." sqref="M11" xr:uid="{00000000-0002-0000-0400-000000000000}">
      <formula1>25</formula1>
    </dataValidation>
    <dataValidation type="whole" operator="lessThanOrEqual" allowBlank="1" showInputMessage="1" showErrorMessage="1" sqref="M21" xr:uid="{00000000-0002-0000-0400-000002000000}">
      <formula1>45</formula1>
    </dataValidation>
    <dataValidation type="whole" operator="lessThanOrEqual" allowBlank="1" showInputMessage="1" showErrorMessage="1" sqref="M22" xr:uid="{00000000-0002-0000-0400-000004000000}">
      <formula1>40</formula1>
    </dataValidation>
    <dataValidation type="whole" operator="equal" allowBlank="1" showErrorMessage="1" error="45 Points Maximum." prompt="45 Points Maximum." sqref="M25" xr:uid="{88A92D9A-B4C9-49F8-83CC-89CC3C70D28E}">
      <formula1>50</formula1>
    </dataValidation>
    <dataValidation type="whole" operator="lessThanOrEqual" allowBlank="1" showErrorMessage="1" error="35 Points Maximum." prompt="35 Points Maximum." sqref="M23" xr:uid="{56BFDB9A-A4D3-47EA-B02C-D8D3B3385DE2}">
      <formula1>30</formula1>
    </dataValidation>
    <dataValidation type="whole" operator="lessThanOrEqual" allowBlank="1" showInputMessage="1" showErrorMessage="1" error="40 Points Maximum." prompt="40 Points Maximum." sqref="M21" xr:uid="{C31E722F-CAF1-43AE-B41D-81349A3670C2}">
      <formula1>45</formula1>
    </dataValidation>
    <dataValidation type="whole" operator="lessThanOrEqual" allowBlank="1" showErrorMessage="1" error="50 Points Maximum." prompt="50 Points Maximum." sqref="M24" xr:uid="{B63B281A-6105-4D96-A7D1-E811B6F0CCFE}">
      <formula1>50</formula1>
    </dataValidation>
    <dataValidation type="whole" operator="lessThanOrEqual" allowBlank="1" showInputMessage="1" showErrorMessage="1" sqref="M20" xr:uid="{B319BEA2-29DF-40DC-BB99-285DD0F45185}">
      <formula1>80</formula1>
    </dataValidation>
    <dataValidation type="whole" operator="lessThanOrEqual" allowBlank="1" showInputMessage="1" showErrorMessage="1" sqref="M32" xr:uid="{ACAE0379-C5E2-4F9C-B5C7-705878119AC5}">
      <formula1>205</formula1>
    </dataValidation>
    <dataValidation type="whole" operator="lessThanOrEqual" allowBlank="1" showInputMessage="1" showErrorMessage="1" sqref="M12:M14" xr:uid="{9003CEC9-827A-4E69-8A66-8F70E1FEF6F0}">
      <formula1>20</formula1>
    </dataValidation>
    <dataValidation type="whole" operator="lessThanOrEqual" allowBlank="1" showInputMessage="1" showErrorMessage="1" sqref="M15" xr:uid="{5F3AF222-886E-40FE-A989-107E44748B0B}">
      <formula1>15</formula1>
    </dataValidation>
    <dataValidation type="whole" operator="lessThanOrEqual" allowBlank="1" showInputMessage="1" showErrorMessage="1" sqref="M16" xr:uid="{AD0C477A-1E9B-456A-8F5E-947F6FAE6AD4}">
      <formula1>5</formula1>
    </dataValidation>
    <dataValidation type="whole" operator="equal" allowBlank="1" showInputMessage="1" showErrorMessage="1" sqref="K22" xr:uid="{73302167-232F-49A6-8249-9C37EE306912}">
      <formula1>40</formula1>
    </dataValidation>
  </dataValidations>
  <pageMargins left="0.25" right="0.140277777777778" top="0.25" bottom="0.98402777777777795" header="0.51180555555555596" footer="0.25"/>
  <pageSetup scale="69" firstPageNumber="0" orientation="portrait" r:id="rId1"/>
  <headerFooter alignWithMargins="0">
    <oddFooter>&amp;Ladopted April 2020&amp;CPage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29"/>
  <sheetViews>
    <sheetView topLeftCell="A2" zoomScaleNormal="100" workbookViewId="0">
      <selection activeCell="M13" sqref="M13"/>
    </sheetView>
  </sheetViews>
  <sheetFormatPr defaultRowHeight="12.75" x14ac:dyDescent="0.2"/>
  <cols>
    <col min="1" max="1" width="1.7109375" customWidth="1"/>
    <col min="2" max="2" width="3.5703125" customWidth="1"/>
    <col min="3" max="3" width="4" customWidth="1"/>
    <col min="4" max="4" width="3" customWidth="1"/>
    <col min="5" max="5" width="7.5703125" customWidth="1"/>
    <col min="10" max="10" width="22.85546875" customWidth="1"/>
    <col min="11" max="11" width="4.28515625" customWidth="1"/>
    <col min="12" max="12" width="2.140625" customWidth="1"/>
    <col min="13" max="13" width="15.85546875" customWidth="1"/>
  </cols>
  <sheetData>
    <row r="1" spans="2:13" s="1" customFormat="1" ht="15" x14ac:dyDescent="0.2"/>
    <row r="2" spans="2:13" ht="20.25" x14ac:dyDescent="0.3">
      <c r="B2" s="2" t="s">
        <v>0</v>
      </c>
    </row>
    <row r="4" spans="2:13" ht="20.25" x14ac:dyDescent="0.3">
      <c r="D4" s="13" t="s">
        <v>1</v>
      </c>
      <c r="E4" s="73">
        <f>Property</f>
        <v>0</v>
      </c>
      <c r="F4" s="73"/>
      <c r="G4" s="73"/>
      <c r="H4" s="73"/>
      <c r="I4" s="73"/>
      <c r="J4" s="73"/>
      <c r="M4" s="4" t="s">
        <v>2</v>
      </c>
    </row>
    <row r="5" spans="2:13" ht="20.25" x14ac:dyDescent="0.3">
      <c r="C5" s="3"/>
      <c r="E5" s="5"/>
      <c r="F5" s="5"/>
      <c r="G5" s="5"/>
      <c r="H5" s="5"/>
      <c r="I5" s="5"/>
      <c r="J5" s="5"/>
      <c r="M5" s="4"/>
    </row>
    <row r="6" spans="2:13" ht="20.25" x14ac:dyDescent="0.3">
      <c r="D6" s="13" t="s">
        <v>37</v>
      </c>
      <c r="E6" s="60">
        <f>Evaluator</f>
        <v>0</v>
      </c>
      <c r="F6" s="60"/>
      <c r="G6" s="60"/>
      <c r="H6" s="60"/>
      <c r="I6" s="60"/>
      <c r="J6" s="60"/>
      <c r="M6" s="4"/>
    </row>
    <row r="7" spans="2:13" ht="20.25" x14ac:dyDescent="0.3">
      <c r="C7" s="3"/>
      <c r="M7" s="4"/>
    </row>
    <row r="8" spans="2:13" ht="18.75" x14ac:dyDescent="0.3">
      <c r="B8" s="7"/>
      <c r="C8" s="8" t="s">
        <v>32</v>
      </c>
    </row>
    <row r="9" spans="2:13" x14ac:dyDescent="0.2">
      <c r="C9" s="22" t="s">
        <v>76</v>
      </c>
    </row>
    <row r="10" spans="2:13" ht="13.5" thickBot="1" x14ac:dyDescent="0.25">
      <c r="C10" s="22"/>
    </row>
    <row r="11" spans="2:13" ht="21" thickBot="1" x14ac:dyDescent="0.35">
      <c r="B11" s="9">
        <v>1</v>
      </c>
      <c r="C11" s="10" t="s">
        <v>51</v>
      </c>
      <c r="K11">
        <v>20</v>
      </c>
      <c r="M11" s="27"/>
    </row>
    <row r="12" spans="2:13" ht="29.25" customHeight="1" thickBot="1" x14ac:dyDescent="0.25">
      <c r="C12" s="76" t="s">
        <v>50</v>
      </c>
      <c r="D12" s="76"/>
    </row>
    <row r="13" spans="2:13" ht="21" thickBot="1" x14ac:dyDescent="0.35">
      <c r="B13" s="9">
        <v>2</v>
      </c>
      <c r="C13" s="10" t="s">
        <v>106</v>
      </c>
      <c r="D13" s="9"/>
      <c r="E13" s="11"/>
      <c r="K13">
        <v>0</v>
      </c>
      <c r="M13" s="27"/>
    </row>
    <row r="15" spans="2:13" ht="20.25" x14ac:dyDescent="0.3">
      <c r="B15" s="9"/>
      <c r="C15" s="10"/>
      <c r="J15" s="3" t="s">
        <v>8</v>
      </c>
      <c r="M15" s="23">
        <f>M11+M13</f>
        <v>0</v>
      </c>
    </row>
    <row r="16" spans="2:13" ht="15.75" x14ac:dyDescent="0.25">
      <c r="E16" s="11"/>
    </row>
    <row r="17" spans="2:10" x14ac:dyDescent="0.2">
      <c r="J17" s="22" t="s">
        <v>90</v>
      </c>
    </row>
    <row r="18" spans="2:10" ht="20.25" x14ac:dyDescent="0.3">
      <c r="B18" s="9"/>
      <c r="C18" s="10"/>
      <c r="E18" s="11"/>
    </row>
    <row r="19" spans="2:10" ht="20.25" x14ac:dyDescent="0.3">
      <c r="B19" s="9"/>
      <c r="C19" s="11"/>
      <c r="D19" s="10"/>
      <c r="E19" s="11"/>
    </row>
    <row r="20" spans="2:10" ht="15.75" x14ac:dyDescent="0.25">
      <c r="E20" s="11"/>
    </row>
    <row r="21" spans="2:10" ht="15.75" x14ac:dyDescent="0.25">
      <c r="E21" s="11"/>
    </row>
    <row r="22" spans="2:10" ht="15.75" x14ac:dyDescent="0.25">
      <c r="E22" s="11"/>
    </row>
    <row r="24" spans="2:10" ht="15.75" x14ac:dyDescent="0.25">
      <c r="D24" s="10"/>
    </row>
    <row r="25" spans="2:10" ht="15.75" x14ac:dyDescent="0.25">
      <c r="E25" s="11"/>
    </row>
    <row r="26" spans="2:10" ht="15.75" x14ac:dyDescent="0.25">
      <c r="E26" s="11"/>
    </row>
    <row r="27" spans="2:10" ht="15.75" x14ac:dyDescent="0.25">
      <c r="E27" s="11"/>
    </row>
    <row r="29" spans="2:10" ht="15.75" x14ac:dyDescent="0.25">
      <c r="D29" s="10"/>
      <c r="J29" s="3"/>
    </row>
  </sheetData>
  <sheetProtection algorithmName="SHA-512" hashValue="VL9xvWzZmOCrPvlgtRMaqhi67/AIh5kmq68CkWn7om8iGzFbHhXBcBKLpFBKn6QlWHKwQ1Bh7XGz2SE0UyWePQ==" saltValue="rirKax4Kb8DCRzXYA00FUA==" spinCount="100000" sheet="1" selectLockedCells="1"/>
  <mergeCells count="3">
    <mergeCell ref="E4:J4"/>
    <mergeCell ref="E6:J6"/>
    <mergeCell ref="C12:D12"/>
  </mergeCells>
  <dataValidations count="3">
    <dataValidation type="whole" operator="equal" showInputMessage="1" showErrorMessage="1" sqref="M13" xr:uid="{20FF4630-4D15-4ED1-88AB-464C277E7946}">
      <formula1>0</formula1>
    </dataValidation>
    <dataValidation type="whole" operator="lessThanOrEqual" allowBlank="1" showInputMessage="1" showErrorMessage="1" sqref="M15" xr:uid="{3D72E558-09BE-442C-BD64-FD9F653BAC5F}">
      <formula1>75</formula1>
    </dataValidation>
    <dataValidation type="whole" operator="equal" allowBlank="1" showInputMessage="1" showErrorMessage="1" sqref="M11" xr:uid="{92487354-F46F-4650-B76E-A49BA4253777}">
      <formula1>20</formula1>
    </dataValidation>
  </dataValidations>
  <pageMargins left="0.25" right="0.140277777777778" top="0.25" bottom="0.98402777777777795" header="0.51180555555555596" footer="0.25"/>
  <pageSetup scale="60" firstPageNumber="0" orientation="portrait" r:id="rId1"/>
  <headerFooter alignWithMargins="0">
    <oddFooter>&amp;Ladopted April 2020&amp;CPage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Summary</vt:lpstr>
      <vt:lpstr>Development</vt:lpstr>
      <vt:lpstr>Acreage &amp; Farmland</vt:lpstr>
      <vt:lpstr>Proximity &amp; Value</vt:lpstr>
      <vt:lpstr>Other Values</vt:lpstr>
      <vt:lpstr>Secured Debt</vt:lpstr>
      <vt:lpstr>'Acreage &amp; Farmland'!Acerage_Farmland</vt:lpstr>
      <vt:lpstr>Development</vt:lpstr>
      <vt:lpstr>Evaluator</vt:lpstr>
      <vt:lpstr>'Acreage &amp; Farmland'!Print_Area</vt:lpstr>
      <vt:lpstr>Development!Print_Area</vt:lpstr>
      <vt:lpstr>'Other Values'!Print_Area</vt:lpstr>
      <vt:lpstr>'Proximity &amp; Value'!Print_Area</vt:lpstr>
      <vt:lpstr>'Secured Debt'!Print_Area</vt:lpstr>
      <vt:lpstr>Summary!Print_Area</vt:lpstr>
      <vt:lpstr>Property</vt:lpstr>
      <vt:lpstr>Proximity_Value</vt:lpstr>
      <vt:lpstr>Secured_Debt</vt:lpstr>
      <vt:lpstr>Secured_Debth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Company Associate</dc:creator>
  <cp:keywords/>
  <dc:description/>
  <cp:lastModifiedBy>WVFP Berkeley</cp:lastModifiedBy>
  <cp:revision>1</cp:revision>
  <cp:lastPrinted>2026-01-08T20:06:00Z</cp:lastPrinted>
  <dcterms:created xsi:type="dcterms:W3CDTF">2003-02-28T21:07:57Z</dcterms:created>
  <dcterms:modified xsi:type="dcterms:W3CDTF">2026-03-12T15:07:11Z</dcterms:modified>
</cp:coreProperties>
</file>